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balzano\Desktop\Back up Magda Balzano\magda\2024\REFERENTE ANTICORRUZIONE\TRASPARENZA DATI IMPORTI EROGATI PERFORMANCE\"/>
    </mc:Choice>
  </mc:AlternateContent>
  <xr:revisionPtr revIDLastSave="0" documentId="13_ncr:1_{638A50B2-E57E-44E2-A43A-991C043FFC7D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2020 COMPARTO PER CAT" sheetId="6" r:id="rId1"/>
    <sheet name="2020 DIRIGENZA" sheetId="5" r:id="rId2"/>
    <sheet name="2021 COMPARTO PER CAT" sheetId="7" r:id="rId3"/>
    <sheet name="2021 DIRIGENZA " sheetId="8" r:id="rId4"/>
    <sheet name="2022 COMPARTO PER AREAEX  CAT " sheetId="9" r:id="rId5"/>
    <sheet name="2022 DIRIGENZA  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H8" i="5"/>
  <c r="I13" i="7"/>
  <c r="G13" i="7"/>
  <c r="I12" i="7"/>
  <c r="G12" i="7"/>
  <c r="I11" i="7"/>
  <c r="G11" i="7"/>
  <c r="I10" i="7"/>
  <c r="G10" i="7"/>
  <c r="G9" i="7"/>
  <c r="I9" i="7"/>
  <c r="H11" i="9"/>
  <c r="H10" i="9"/>
  <c r="I8" i="10"/>
  <c r="I10" i="10" s="1"/>
  <c r="H9" i="9"/>
  <c r="H8" i="9"/>
  <c r="H7" i="9"/>
  <c r="J11" i="9"/>
  <c r="J10" i="9"/>
  <c r="J9" i="9"/>
  <c r="J8" i="9"/>
  <c r="J7" i="9"/>
  <c r="H10" i="8"/>
  <c r="J13" i="6"/>
  <c r="J12" i="6"/>
  <c r="J11" i="6"/>
  <c r="J10" i="6"/>
  <c r="J9" i="6"/>
  <c r="H12" i="6"/>
  <c r="H11" i="6"/>
  <c r="H13" i="6"/>
  <c r="H7" i="6"/>
  <c r="H8" i="6"/>
  <c r="H10" i="6"/>
  <c r="H9" i="6"/>
  <c r="L12" i="9" l="1"/>
  <c r="L16" i="9" s="1"/>
  <c r="G8" i="7"/>
  <c r="G7" i="7"/>
  <c r="N7" i="9" l="1"/>
  <c r="N11" i="9"/>
  <c r="N10" i="9"/>
  <c r="N9" i="9"/>
  <c r="N8" i="9"/>
  <c r="K14" i="7"/>
  <c r="L14" i="6"/>
  <c r="N12" i="9" l="1"/>
  <c r="M8" i="7"/>
  <c r="M11" i="7"/>
  <c r="M9" i="7"/>
  <c r="M12" i="7"/>
  <c r="M7" i="7"/>
  <c r="M10" i="7"/>
  <c r="M13" i="7"/>
  <c r="N10" i="6"/>
  <c r="N11" i="6"/>
  <c r="N12" i="6"/>
  <c r="N8" i="6"/>
  <c r="N13" i="6"/>
  <c r="N9" i="6"/>
  <c r="N7" i="6"/>
  <c r="M14" i="7" l="1"/>
  <c r="N14" i="6"/>
  <c r="H10" i="5"/>
</calcChain>
</file>

<file path=xl/sharedStrings.xml><?xml version="1.0" encoding="utf-8"?>
<sst xmlns="http://schemas.openxmlformats.org/spreadsheetml/2006/main" count="119" uniqueCount="39">
  <si>
    <t>PREMI EROGATI E DIFFERENZIAZIONE PREMIALITA'</t>
  </si>
  <si>
    <t>DATI, INFORMAZIONI E DOCUMENTI EX ART. 20, COMMA 2, D.LGS N. 33/2013 E S.M.I</t>
  </si>
  <si>
    <t>TOTALE EROGATO PER
TIPOLOGIA RAPPORTATO
AD ANNO</t>
  </si>
  <si>
    <t>INC. % PREMIO
SUL TOTALE</t>
  </si>
  <si>
    <t>TOTALE</t>
  </si>
  <si>
    <t>DESCRIZIONE FASCIA DI VALUTAZIONE</t>
  </si>
  <si>
    <t>PERCENTUALE PREMIO EROGATO</t>
  </si>
  <si>
    <t>ANNO 2020 - AREA DIRIGENZA SANITARIA E PTA</t>
  </si>
  <si>
    <t>FASCIA DI VALUTAZIONE</t>
  </si>
  <si>
    <t xml:space="preserve">DIRIGENZA </t>
  </si>
  <si>
    <t>MEDICO-SANITARIA</t>
  </si>
  <si>
    <t>PTA</t>
  </si>
  <si>
    <t>CAT. DS</t>
  </si>
  <si>
    <t>CAT. D</t>
  </si>
  <si>
    <t>CAT. C</t>
  </si>
  <si>
    <t>CAT. BS</t>
  </si>
  <si>
    <t>CAT. B</t>
  </si>
  <si>
    <t>CATEGORIA</t>
  </si>
  <si>
    <t>PREMIO MEDIAMENTE EROGATO</t>
  </si>
  <si>
    <t>PO</t>
  </si>
  <si>
    <t>FC</t>
  </si>
  <si>
    <t>PREMIO MASSIMO EROGATO *</t>
  </si>
  <si>
    <t xml:space="preserve">*Importi comprensivi della maggiorazione di cui all'art. 82 CCNL 21/05/2018 Comparto "Differenziazione del premio individuale": </t>
  </si>
  <si>
    <t>ANNO 2021 - AREA COMPARTO CON INCARICO E SENZA</t>
  </si>
  <si>
    <t>ANNO 2020 - AREA COMPARTO CON INCARICO E SENZA</t>
  </si>
  <si>
    <t>ANNO 2021 - AREA DIRIGENZA SANITARIA E PTA</t>
  </si>
  <si>
    <t>ANNO 2022 - AREA COMPARTO CON INCARICO E SENZA</t>
  </si>
  <si>
    <t>AREA</t>
  </si>
  <si>
    <t>ASSISTENTI EX CAT. C</t>
  </si>
  <si>
    <t>FUNZIONARI EX CAT. DS</t>
  </si>
  <si>
    <t>FUNZIONARI EX CAT. D</t>
  </si>
  <si>
    <t>OPERATORI EX CAT. BS</t>
  </si>
  <si>
    <t>SUPPORTO EX CAT. B</t>
  </si>
  <si>
    <t>BUONO/OTTIMO</t>
  </si>
  <si>
    <t>SANITARIA</t>
  </si>
  <si>
    <t>PREMIO MEDIAMENTE EROGATO **</t>
  </si>
  <si>
    <t>** Importo mediamente corrisposto su presenza di 12 mesi</t>
  </si>
  <si>
    <t>da 91 a 100 punti</t>
  </si>
  <si>
    <t xml:space="preserve"> DA 80 A 100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</si>
</sst>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_ ;\-#,##0\ "/>
  </numFmts>
  <fonts count="11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color theme="0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ptos Narrow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5" fillId="0" borderId="1" xfId="0" applyFont="1" applyBorder="1"/>
    <xf numFmtId="0" fontId="7" fillId="0" borderId="1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5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4" fontId="0" fillId="0" borderId="0" xfId="0" applyNumberFormat="1"/>
    <xf numFmtId="164" fontId="0" fillId="0" borderId="0" xfId="0" applyNumberFormat="1"/>
    <xf numFmtId="43" fontId="0" fillId="0" borderId="0" xfId="3" applyFont="1"/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/>
    <xf numFmtId="0" fontId="7" fillId="0" borderId="1" xfId="0" applyFont="1" applyBorder="1" applyAlignment="1">
      <alignment vertical="center" wrapText="1"/>
    </xf>
    <xf numFmtId="44" fontId="5" fillId="0" borderId="2" xfId="2" applyFont="1" applyBorder="1" applyAlignment="1">
      <alignment horizontal="center" vertical="center" wrapText="1"/>
    </xf>
    <xf numFmtId="44" fontId="5" fillId="0" borderId="2" xfId="2" applyFont="1" applyBorder="1"/>
    <xf numFmtId="9" fontId="7" fillId="0" borderId="1" xfId="4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44" fontId="7" fillId="0" borderId="2" xfId="2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9" fontId="7" fillId="0" borderId="4" xfId="0" applyNumberFormat="1" applyFont="1" applyBorder="1" applyAlignment="1">
      <alignment horizont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4" fontId="5" fillId="0" borderId="2" xfId="2" applyFont="1" applyBorder="1" applyAlignment="1">
      <alignment horizontal="center" vertical="center"/>
    </xf>
    <xf numFmtId="44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4" applyFont="1" applyBorder="1" applyAlignment="1">
      <alignment horizontal="center" vertical="center" wrapText="1"/>
    </xf>
    <xf numFmtId="9" fontId="5" fillId="0" borderId="4" xfId="4" applyFont="1" applyBorder="1" applyAlignment="1">
      <alignment horizontal="center" vertical="center" wrapText="1"/>
    </xf>
    <xf numFmtId="9" fontId="5" fillId="0" borderId="3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7" fillId="0" borderId="2" xfId="2" applyFont="1" applyBorder="1" applyAlignment="1">
      <alignment horizontal="center" vertical="center"/>
    </xf>
    <xf numFmtId="44" fontId="7" fillId="0" borderId="3" xfId="2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5" fillId="0" borderId="2" xfId="2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/>
    <xf numFmtId="9" fontId="7" fillId="0" borderId="2" xfId="0" applyNumberFormat="1" applyFont="1" applyBorder="1" applyAlignment="1">
      <alignment horizontal="center" vertical="center"/>
    </xf>
    <xf numFmtId="44" fontId="7" fillId="0" borderId="2" xfId="2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9" fontId="5" fillId="0" borderId="1" xfId="4" applyFont="1" applyBorder="1" applyAlignment="1">
      <alignment horizontal="center" vertical="center" wrapText="1"/>
    </xf>
    <xf numFmtId="9" fontId="5" fillId="0" borderId="1" xfId="4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</cellXfs>
  <cellStyles count="5">
    <cellStyle name="Collegamento ipertestuale" xfId="1" builtinId="8"/>
    <cellStyle name="Migliaia" xfId="3" builtinId="3"/>
    <cellStyle name="Normale" xfId="0" builtinId="0"/>
    <cellStyle name="Percentuale" xfId="4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9"/>
  <sheetViews>
    <sheetView workbookViewId="0">
      <selection activeCell="I22" sqref="I22"/>
    </sheetView>
  </sheetViews>
  <sheetFormatPr defaultRowHeight="15" x14ac:dyDescent="0.25"/>
  <cols>
    <col min="2" max="2" width="12.42578125" customWidth="1"/>
    <col min="3" max="3" width="2.5703125" customWidth="1"/>
    <col min="4" max="4" width="17.85546875" bestFit="1" customWidth="1"/>
    <col min="5" max="5" width="2.5703125" customWidth="1"/>
    <col min="6" max="6" width="13" customWidth="1"/>
    <col min="7" max="7" width="2.5703125" customWidth="1"/>
    <col min="8" max="8" width="15.5703125" customWidth="1"/>
    <col min="9" max="9" width="3.85546875" customWidth="1"/>
    <col min="10" max="10" width="13.42578125" customWidth="1"/>
    <col min="11" max="11" width="3.85546875" customWidth="1"/>
    <col min="12" max="12" width="16.140625" customWidth="1"/>
    <col min="13" max="13" width="4.42578125" customWidth="1"/>
    <col min="14" max="14" width="9.42578125" customWidth="1"/>
  </cols>
  <sheetData>
    <row r="3" spans="2:14" ht="20.25" x14ac:dyDescent="0.25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x14ac:dyDescent="0.25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4" x14ac:dyDescent="0.25">
      <c r="B5" s="53" t="s">
        <v>24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2:14" s="41" customFormat="1" ht="71.25" customHeight="1" x14ac:dyDescent="0.2">
      <c r="B6" s="35" t="s">
        <v>17</v>
      </c>
      <c r="C6" s="36"/>
      <c r="D6" s="35" t="s">
        <v>5</v>
      </c>
      <c r="E6" s="37"/>
      <c r="F6" s="38" t="s">
        <v>6</v>
      </c>
      <c r="G6" s="39"/>
      <c r="H6" s="38" t="s">
        <v>35</v>
      </c>
      <c r="I6" s="39"/>
      <c r="J6" s="38" t="s">
        <v>21</v>
      </c>
      <c r="K6" s="39"/>
      <c r="L6" s="38" t="s">
        <v>2</v>
      </c>
      <c r="M6" s="35"/>
      <c r="N6" s="35" t="s">
        <v>3</v>
      </c>
    </row>
    <row r="7" spans="2:14" x14ac:dyDescent="0.25">
      <c r="B7" s="7" t="s">
        <v>19</v>
      </c>
      <c r="C7" s="3"/>
      <c r="D7" s="5" t="s">
        <v>37</v>
      </c>
      <c r="E7" s="42"/>
      <c r="F7" s="43">
        <v>1</v>
      </c>
      <c r="G7" s="21"/>
      <c r="H7" s="24">
        <f>2474+2400</f>
        <v>4874</v>
      </c>
      <c r="I7" s="23"/>
      <c r="J7" s="24"/>
      <c r="K7" s="23"/>
      <c r="L7" s="6">
        <v>185212</v>
      </c>
      <c r="M7" s="9"/>
      <c r="N7" s="26">
        <f>+L7/L14</f>
        <v>8.9742018105199703E-2</v>
      </c>
    </row>
    <row r="8" spans="2:14" x14ac:dyDescent="0.25">
      <c r="B8" s="7" t="s">
        <v>20</v>
      </c>
      <c r="C8" s="3"/>
      <c r="D8" s="5" t="s">
        <v>37</v>
      </c>
      <c r="E8" s="42"/>
      <c r="F8" s="43">
        <v>1</v>
      </c>
      <c r="G8" s="21"/>
      <c r="H8" s="24">
        <f>2474+2400</f>
        <v>4874</v>
      </c>
      <c r="I8" s="23"/>
      <c r="J8" s="24"/>
      <c r="K8" s="23"/>
      <c r="L8" s="6">
        <v>146220</v>
      </c>
      <c r="M8" s="9"/>
      <c r="N8" s="26">
        <f>+L8/L14</f>
        <v>7.0848961661999776E-2</v>
      </c>
    </row>
    <row r="9" spans="2:14" x14ac:dyDescent="0.25">
      <c r="B9" s="7" t="s">
        <v>12</v>
      </c>
      <c r="C9" s="2"/>
      <c r="D9" s="22" t="s">
        <v>33</v>
      </c>
      <c r="E9" s="22"/>
      <c r="F9" s="43">
        <v>1</v>
      </c>
      <c r="G9" s="22"/>
      <c r="H9" s="24">
        <f>2474+2400</f>
        <v>4874</v>
      </c>
      <c r="I9" s="2"/>
      <c r="J9" s="24">
        <f>2474+2700</f>
        <v>5174</v>
      </c>
      <c r="K9" s="2"/>
      <c r="L9" s="6">
        <v>267996</v>
      </c>
      <c r="M9" s="18"/>
      <c r="N9" s="26">
        <f>+L9/L14</f>
        <v>0.1298539073284728</v>
      </c>
    </row>
    <row r="10" spans="2:14" x14ac:dyDescent="0.25">
      <c r="B10" s="7" t="s">
        <v>13</v>
      </c>
      <c r="C10" s="2"/>
      <c r="D10" s="22" t="s">
        <v>33</v>
      </c>
      <c r="E10" s="22"/>
      <c r="F10" s="43">
        <v>1</v>
      </c>
      <c r="G10" s="22"/>
      <c r="H10" s="24">
        <f>2145+2400</f>
        <v>4545</v>
      </c>
      <c r="I10" s="2"/>
      <c r="J10" s="25">
        <f>2145.72+2700</f>
        <v>4845.7199999999993</v>
      </c>
      <c r="K10" s="2"/>
      <c r="L10" s="6">
        <v>708497</v>
      </c>
      <c r="M10" s="18"/>
      <c r="N10" s="26">
        <f>+L10/L14</f>
        <v>0.34329282444701031</v>
      </c>
    </row>
    <row r="11" spans="2:14" x14ac:dyDescent="0.25">
      <c r="B11" s="7" t="s">
        <v>14</v>
      </c>
      <c r="C11" s="2"/>
      <c r="D11" s="22" t="s">
        <v>33</v>
      </c>
      <c r="E11" s="22"/>
      <c r="F11" s="43">
        <v>1</v>
      </c>
      <c r="G11" s="22"/>
      <c r="H11" s="24">
        <f>1956+2400</f>
        <v>4356</v>
      </c>
      <c r="I11" s="2"/>
      <c r="J11" s="24">
        <f>1956.72+2700</f>
        <v>4656.72</v>
      </c>
      <c r="K11" s="2"/>
      <c r="L11" s="6">
        <v>631774</v>
      </c>
      <c r="M11" s="18"/>
      <c r="N11" s="26">
        <f>+L11/L14</f>
        <v>0.30611771238577651</v>
      </c>
    </row>
    <row r="12" spans="2:14" x14ac:dyDescent="0.25">
      <c r="B12" s="7" t="s">
        <v>15</v>
      </c>
      <c r="C12" s="2"/>
      <c r="D12" s="22" t="s">
        <v>33</v>
      </c>
      <c r="E12" s="22"/>
      <c r="F12" s="43">
        <v>1</v>
      </c>
      <c r="G12" s="22"/>
      <c r="H12" s="24">
        <f>1845+2400</f>
        <v>4245</v>
      </c>
      <c r="I12" s="2"/>
      <c r="J12" s="24">
        <f>1845.6+2700</f>
        <v>4545.6000000000004</v>
      </c>
      <c r="K12" s="2"/>
      <c r="L12" s="6">
        <v>47597</v>
      </c>
      <c r="M12" s="18"/>
      <c r="N12" s="26">
        <f>+L12/L14</f>
        <v>2.3062495063781992E-2</v>
      </c>
    </row>
    <row r="13" spans="2:14" x14ac:dyDescent="0.25">
      <c r="B13" s="7" t="s">
        <v>16</v>
      </c>
      <c r="C13" s="2"/>
      <c r="D13" s="22" t="s">
        <v>33</v>
      </c>
      <c r="E13" s="22"/>
      <c r="F13" s="43">
        <v>1</v>
      </c>
      <c r="G13" s="22"/>
      <c r="H13" s="24">
        <f>1785+2400</f>
        <v>4185</v>
      </c>
      <c r="I13" s="2"/>
      <c r="J13" s="25">
        <f>1785.36+2700</f>
        <v>4485.3599999999997</v>
      </c>
      <c r="K13" s="2"/>
      <c r="L13" s="6">
        <v>76531</v>
      </c>
      <c r="M13" s="18"/>
      <c r="N13" s="26">
        <f>+L13/L14</f>
        <v>3.7082081007758887E-2</v>
      </c>
    </row>
    <row r="14" spans="2:14" x14ac:dyDescent="0.25">
      <c r="B14" s="19" t="s">
        <v>4</v>
      </c>
      <c r="C14" s="27"/>
      <c r="D14" s="29"/>
      <c r="E14" s="29"/>
      <c r="F14" s="29"/>
      <c r="G14" s="29"/>
      <c r="H14" s="28"/>
      <c r="I14" s="27"/>
      <c r="J14" s="29"/>
      <c r="K14" s="27"/>
      <c r="L14" s="30">
        <f>SUM(L7:L13)</f>
        <v>2063827</v>
      </c>
      <c r="M14" s="32"/>
      <c r="N14" s="33">
        <f>SUM(N7:N13)</f>
        <v>1</v>
      </c>
    </row>
    <row r="15" spans="2:14" x14ac:dyDescent="0.25">
      <c r="L15" s="13"/>
    </row>
    <row r="16" spans="2:14" x14ac:dyDescent="0.25">
      <c r="B16" s="79" t="s">
        <v>22</v>
      </c>
    </row>
    <row r="17" spans="2:12" x14ac:dyDescent="0.25">
      <c r="B17" t="s">
        <v>36</v>
      </c>
      <c r="L17" s="13"/>
    </row>
    <row r="18" spans="2:12" x14ac:dyDescent="0.25">
      <c r="L18" s="11"/>
    </row>
    <row r="19" spans="2:12" x14ac:dyDescent="0.25">
      <c r="L19" s="14"/>
    </row>
  </sheetData>
  <mergeCells count="3">
    <mergeCell ref="B3:N3"/>
    <mergeCell ref="B4:N4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26"/>
  <sheetViews>
    <sheetView workbookViewId="0">
      <selection activeCell="K18" sqref="K18"/>
    </sheetView>
  </sheetViews>
  <sheetFormatPr defaultRowHeight="15" x14ac:dyDescent="0.25"/>
  <cols>
    <col min="2" max="2" width="20.28515625" bestFit="1" customWidth="1"/>
    <col min="3" max="3" width="2.85546875" customWidth="1"/>
    <col min="4" max="4" width="15.42578125" customWidth="1"/>
    <col min="5" max="5" width="3" customWidth="1"/>
    <col min="6" max="6" width="15.5703125" customWidth="1"/>
    <col min="7" max="7" width="3" customWidth="1"/>
    <col min="8" max="8" width="12.5703125" bestFit="1" customWidth="1"/>
    <col min="9" max="9" width="5.85546875" customWidth="1"/>
    <col min="10" max="10" width="3.28515625" customWidth="1"/>
    <col min="11" max="11" width="22.140625" style="80" bestFit="1" customWidth="1"/>
    <col min="12" max="12" width="3.140625" customWidth="1"/>
  </cols>
  <sheetData>
    <row r="4" spans="2:16" ht="20.25" x14ac:dyDescent="0.25"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2:16" ht="15" customHeight="1" x14ac:dyDescent="0.25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16" ht="26.25" customHeight="1" x14ac:dyDescent="0.25">
      <c r="B6" s="53" t="s">
        <v>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2:16" s="41" customFormat="1" ht="58.5" customHeight="1" x14ac:dyDescent="0.2">
      <c r="B7" s="35" t="s">
        <v>8</v>
      </c>
      <c r="C7" s="36"/>
      <c r="D7" s="38" t="s">
        <v>6</v>
      </c>
      <c r="E7" s="43"/>
      <c r="F7" s="38" t="s">
        <v>18</v>
      </c>
      <c r="G7" s="36"/>
      <c r="H7" s="61" t="s">
        <v>2</v>
      </c>
      <c r="I7" s="62"/>
      <c r="J7" s="40"/>
      <c r="K7" s="46" t="s">
        <v>9</v>
      </c>
      <c r="L7" s="35"/>
      <c r="M7" s="61" t="s">
        <v>3</v>
      </c>
      <c r="N7" s="61"/>
      <c r="O7" s="47"/>
      <c r="P7" s="47"/>
    </row>
    <row r="8" spans="2:16" ht="15" customHeight="1" x14ac:dyDescent="0.25">
      <c r="B8" s="7" t="s">
        <v>38</v>
      </c>
      <c r="C8" s="2"/>
      <c r="D8" s="16">
        <v>1</v>
      </c>
      <c r="E8" s="43"/>
      <c r="F8" s="24">
        <v>8700</v>
      </c>
      <c r="G8" s="2"/>
      <c r="H8" s="54">
        <f>293278-31020</f>
        <v>262258</v>
      </c>
      <c r="I8" s="55"/>
      <c r="J8" s="17"/>
      <c r="K8" s="89" t="s">
        <v>10</v>
      </c>
      <c r="L8" s="18"/>
      <c r="M8" s="83">
        <v>1</v>
      </c>
      <c r="N8" s="83"/>
    </row>
    <row r="9" spans="2:16" ht="15" customHeight="1" x14ac:dyDescent="0.25">
      <c r="B9" s="7" t="s">
        <v>38</v>
      </c>
      <c r="C9" s="2"/>
      <c r="D9" s="16">
        <v>1</v>
      </c>
      <c r="E9" s="43"/>
      <c r="F9" s="24">
        <v>6700</v>
      </c>
      <c r="G9" s="2"/>
      <c r="H9" s="54">
        <f>333442-30000</f>
        <v>303442</v>
      </c>
      <c r="I9" s="55"/>
      <c r="J9" s="17"/>
      <c r="K9" s="4" t="s">
        <v>11</v>
      </c>
      <c r="L9" s="18"/>
      <c r="M9" s="83">
        <v>1</v>
      </c>
      <c r="N9" s="83"/>
    </row>
    <row r="10" spans="2:16" s="50" customFormat="1" x14ac:dyDescent="0.25">
      <c r="B10" s="19" t="s">
        <v>4</v>
      </c>
      <c r="C10" s="27"/>
      <c r="D10" s="48"/>
      <c r="E10" s="77"/>
      <c r="F10" s="78"/>
      <c r="G10" s="27"/>
      <c r="H10" s="69">
        <f>SUM(H8:I9)</f>
        <v>565700</v>
      </c>
      <c r="I10" s="70"/>
      <c r="J10" s="31"/>
      <c r="K10" s="49"/>
      <c r="L10" s="32"/>
      <c r="M10" s="85"/>
      <c r="N10" s="86"/>
    </row>
    <row r="11" spans="2:16" x14ac:dyDescent="0.25">
      <c r="B11" s="1"/>
    </row>
    <row r="12" spans="2:16" x14ac:dyDescent="0.25">
      <c r="E12" s="45"/>
      <c r="I12" s="13"/>
    </row>
    <row r="13" spans="2:16" x14ac:dyDescent="0.25">
      <c r="H13" s="13"/>
    </row>
    <row r="16" spans="2:16" x14ac:dyDescent="0.25">
      <c r="D16" s="13"/>
    </row>
    <row r="18" spans="4:8" x14ac:dyDescent="0.25">
      <c r="D18" s="14"/>
    </row>
    <row r="19" spans="4:8" x14ac:dyDescent="0.25">
      <c r="H19" s="15"/>
    </row>
    <row r="20" spans="4:8" x14ac:dyDescent="0.25">
      <c r="H20" s="15"/>
    </row>
    <row r="21" spans="4:8" x14ac:dyDescent="0.25">
      <c r="H21" s="15"/>
    </row>
    <row r="22" spans="4:8" x14ac:dyDescent="0.25">
      <c r="H22" s="15"/>
    </row>
    <row r="23" spans="4:8" x14ac:dyDescent="0.25">
      <c r="H23" s="15"/>
    </row>
    <row r="24" spans="4:8" x14ac:dyDescent="0.25">
      <c r="H24" s="15"/>
    </row>
    <row r="25" spans="4:8" x14ac:dyDescent="0.25">
      <c r="H25" s="15"/>
    </row>
    <row r="26" spans="4:8" x14ac:dyDescent="0.25">
      <c r="H26" s="15"/>
    </row>
  </sheetData>
  <mergeCells count="11">
    <mergeCell ref="B4:N4"/>
    <mergeCell ref="B5:N5"/>
    <mergeCell ref="B6:N6"/>
    <mergeCell ref="H7:I7"/>
    <mergeCell ref="M7:N7"/>
    <mergeCell ref="H10:I10"/>
    <mergeCell ref="M10:N10"/>
    <mergeCell ref="H8:I8"/>
    <mergeCell ref="M8:N8"/>
    <mergeCell ref="H9:I9"/>
    <mergeCell ref="M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20"/>
  <sheetViews>
    <sheetView workbookViewId="0">
      <selection activeCell="B16" sqref="B16"/>
    </sheetView>
  </sheetViews>
  <sheetFormatPr defaultRowHeight="15" x14ac:dyDescent="0.25"/>
  <cols>
    <col min="2" max="2" width="12.42578125" customWidth="1"/>
    <col min="3" max="3" width="3.140625" customWidth="1"/>
    <col min="4" max="4" width="17.85546875" bestFit="1" customWidth="1"/>
    <col min="5" max="5" width="2.5703125" customWidth="1"/>
    <col min="6" max="6" width="11.140625" customWidth="1"/>
    <col min="7" max="7" width="15.5703125" customWidth="1"/>
    <col min="8" max="8" width="2.85546875" customWidth="1"/>
    <col min="9" max="9" width="13.42578125" customWidth="1"/>
    <col min="10" max="10" width="2.42578125" customWidth="1"/>
    <col min="11" max="11" width="16.140625" customWidth="1"/>
    <col min="12" max="12" width="4.42578125" customWidth="1"/>
    <col min="13" max="13" width="9.42578125" customWidth="1"/>
  </cols>
  <sheetData>
    <row r="3" spans="2:13" ht="20.25" x14ac:dyDescent="0.25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13" x14ac:dyDescent="0.25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3" x14ac:dyDescent="0.25">
      <c r="B5" s="53" t="s">
        <v>23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3" s="41" customFormat="1" ht="52.5" x14ac:dyDescent="0.2">
      <c r="B6" s="35" t="s">
        <v>17</v>
      </c>
      <c r="C6" s="36"/>
      <c r="D6" s="35" t="s">
        <v>5</v>
      </c>
      <c r="E6" s="37"/>
      <c r="F6" s="38" t="s">
        <v>6</v>
      </c>
      <c r="G6" s="38" t="s">
        <v>35</v>
      </c>
      <c r="H6" s="39"/>
      <c r="I6" s="38" t="s">
        <v>21</v>
      </c>
      <c r="J6" s="39"/>
      <c r="K6" s="38" t="s">
        <v>2</v>
      </c>
      <c r="L6" s="35"/>
      <c r="M6" s="35" t="s">
        <v>3</v>
      </c>
    </row>
    <row r="7" spans="2:13" x14ac:dyDescent="0.25">
      <c r="B7" s="7" t="s">
        <v>19</v>
      </c>
      <c r="C7" s="3"/>
      <c r="D7" s="5" t="s">
        <v>37</v>
      </c>
      <c r="E7" s="42"/>
      <c r="F7" s="43">
        <v>1</v>
      </c>
      <c r="G7" s="24">
        <f>2474+2400</f>
        <v>4874</v>
      </c>
      <c r="H7" s="23"/>
      <c r="I7" s="24"/>
      <c r="J7" s="23"/>
      <c r="K7" s="6">
        <v>162331</v>
      </c>
      <c r="L7" s="9"/>
      <c r="M7" s="26">
        <f>+K7/K14</f>
        <v>7.636586707161544E-2</v>
      </c>
    </row>
    <row r="8" spans="2:13" x14ac:dyDescent="0.25">
      <c r="B8" s="7" t="s">
        <v>20</v>
      </c>
      <c r="C8" s="3"/>
      <c r="D8" s="5" t="s">
        <v>37</v>
      </c>
      <c r="E8" s="42"/>
      <c r="F8" s="43">
        <v>1</v>
      </c>
      <c r="G8" s="24">
        <f>2474+2200</f>
        <v>4674</v>
      </c>
      <c r="H8" s="23"/>
      <c r="I8" s="24"/>
      <c r="J8" s="23"/>
      <c r="K8" s="6">
        <v>129767</v>
      </c>
      <c r="L8" s="9"/>
      <c r="M8" s="26">
        <f>+K8/K14</f>
        <v>6.1046685305224016E-2</v>
      </c>
    </row>
    <row r="9" spans="2:13" x14ac:dyDescent="0.25">
      <c r="B9" s="7" t="s">
        <v>12</v>
      </c>
      <c r="C9" s="2"/>
      <c r="D9" s="22" t="s">
        <v>33</v>
      </c>
      <c r="E9" s="22"/>
      <c r="F9" s="43">
        <v>1</v>
      </c>
      <c r="G9" s="24">
        <f>2474+2700</f>
        <v>5174</v>
      </c>
      <c r="H9" s="2"/>
      <c r="I9" s="24">
        <f>2474+2700</f>
        <v>5174</v>
      </c>
      <c r="J9" s="2"/>
      <c r="K9" s="6">
        <v>357006</v>
      </c>
      <c r="L9" s="18"/>
      <c r="M9" s="26">
        <f>+K9/K14</f>
        <v>0.16794742063912094</v>
      </c>
    </row>
    <row r="10" spans="2:13" x14ac:dyDescent="0.25">
      <c r="B10" s="7" t="s">
        <v>13</v>
      </c>
      <c r="C10" s="2"/>
      <c r="D10" s="22" t="s">
        <v>33</v>
      </c>
      <c r="E10" s="22"/>
      <c r="F10" s="43">
        <v>1</v>
      </c>
      <c r="G10" s="24">
        <f>2145+2700</f>
        <v>4845</v>
      </c>
      <c r="H10" s="2"/>
      <c r="I10" s="25">
        <f>2145.72+3000</f>
        <v>5145.7199999999993</v>
      </c>
      <c r="J10" s="2"/>
      <c r="K10" s="6">
        <v>686133</v>
      </c>
      <c r="L10" s="18"/>
      <c r="M10" s="26">
        <f>+K10/K14</f>
        <v>0.32277963834048157</v>
      </c>
    </row>
    <row r="11" spans="2:13" x14ac:dyDescent="0.25">
      <c r="B11" s="7" t="s">
        <v>14</v>
      </c>
      <c r="C11" s="2"/>
      <c r="D11" s="22" t="s">
        <v>33</v>
      </c>
      <c r="E11" s="22"/>
      <c r="F11" s="43">
        <v>1</v>
      </c>
      <c r="G11" s="24">
        <f>1956+2700</f>
        <v>4656</v>
      </c>
      <c r="H11" s="2"/>
      <c r="I11" s="24">
        <f>1956.72+3000</f>
        <v>4956.72</v>
      </c>
      <c r="J11" s="2"/>
      <c r="K11" s="6">
        <v>668399</v>
      </c>
      <c r="L11" s="18"/>
      <c r="M11" s="26">
        <f>+K11/K14</f>
        <v>0.3144369786719769</v>
      </c>
    </row>
    <row r="12" spans="2:13" x14ac:dyDescent="0.25">
      <c r="B12" s="7" t="s">
        <v>15</v>
      </c>
      <c r="C12" s="2"/>
      <c r="D12" s="22" t="s">
        <v>33</v>
      </c>
      <c r="E12" s="22"/>
      <c r="F12" s="43">
        <v>1</v>
      </c>
      <c r="G12" s="24">
        <f>1845+2700</f>
        <v>4545</v>
      </c>
      <c r="H12" s="2"/>
      <c r="I12" s="24">
        <f>1845.6+3000</f>
        <v>4845.6000000000004</v>
      </c>
      <c r="J12" s="2"/>
      <c r="K12" s="6">
        <v>41850</v>
      </c>
      <c r="L12" s="18"/>
      <c r="M12" s="26">
        <f>+K12/K14</f>
        <v>1.9687623047644046E-2</v>
      </c>
    </row>
    <row r="13" spans="2:13" x14ac:dyDescent="0.25">
      <c r="B13" s="7" t="s">
        <v>16</v>
      </c>
      <c r="C13" s="2"/>
      <c r="D13" s="22" t="s">
        <v>33</v>
      </c>
      <c r="E13" s="22"/>
      <c r="F13" s="43">
        <v>1</v>
      </c>
      <c r="G13" s="24">
        <f>1785+2700</f>
        <v>4485</v>
      </c>
      <c r="H13" s="2"/>
      <c r="I13" s="25">
        <f>1785+3000</f>
        <v>4785</v>
      </c>
      <c r="J13" s="2"/>
      <c r="K13" s="6">
        <v>80215</v>
      </c>
      <c r="L13" s="18"/>
      <c r="M13" s="26">
        <f>+K13/K14</f>
        <v>3.7735786923937094E-2</v>
      </c>
    </row>
    <row r="14" spans="2:13" x14ac:dyDescent="0.25">
      <c r="B14" s="19" t="s">
        <v>4</v>
      </c>
      <c r="C14" s="27"/>
      <c r="D14" s="29"/>
      <c r="E14" s="29"/>
      <c r="F14" s="29"/>
      <c r="G14" s="28"/>
      <c r="H14" s="27"/>
      <c r="I14" s="29"/>
      <c r="J14" s="27"/>
      <c r="K14" s="30">
        <f>SUM(K7:K13)</f>
        <v>2125701</v>
      </c>
      <c r="L14" s="32"/>
      <c r="M14" s="33">
        <f>SUM(M7:M13)</f>
        <v>1</v>
      </c>
    </row>
    <row r="15" spans="2:13" x14ac:dyDescent="0.25">
      <c r="K15" s="13"/>
    </row>
    <row r="16" spans="2:13" x14ac:dyDescent="0.25">
      <c r="B16" t="s">
        <v>22</v>
      </c>
    </row>
    <row r="17" spans="2:11" x14ac:dyDescent="0.25">
      <c r="B17" t="s">
        <v>36</v>
      </c>
      <c r="K17" s="13"/>
    </row>
    <row r="19" spans="2:11" x14ac:dyDescent="0.25">
      <c r="K19" s="13"/>
    </row>
    <row r="20" spans="2:11" x14ac:dyDescent="0.25">
      <c r="K20" s="13"/>
    </row>
  </sheetData>
  <mergeCells count="3">
    <mergeCell ref="B3:M3"/>
    <mergeCell ref="B4:M4"/>
    <mergeCell ref="B5:M5"/>
  </mergeCells>
  <pageMargins left="0.7" right="0.7" top="0.75" bottom="0.75" header="0.3" footer="0.3"/>
  <ignoredErrors>
    <ignoredError sqref="G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N18"/>
  <sheetViews>
    <sheetView workbookViewId="0">
      <selection activeCell="F10" sqref="F10"/>
    </sheetView>
  </sheetViews>
  <sheetFormatPr defaultRowHeight="15" x14ac:dyDescent="0.25"/>
  <cols>
    <col min="2" max="2" width="20.28515625" bestFit="1" customWidth="1"/>
    <col min="3" max="3" width="2.85546875" customWidth="1"/>
    <col min="4" max="4" width="15.42578125" customWidth="1"/>
    <col min="5" max="5" width="3" customWidth="1"/>
    <col min="6" max="6" width="16.42578125" customWidth="1"/>
    <col min="7" max="7" width="3" customWidth="1"/>
    <col min="8" max="8" width="18.140625" customWidth="1"/>
    <col min="9" max="9" width="3.28515625" customWidth="1"/>
    <col min="10" max="10" width="19.28515625" bestFit="1" customWidth="1"/>
    <col min="11" max="11" width="3.28515625" customWidth="1"/>
    <col min="12" max="12" width="15.7109375" customWidth="1"/>
  </cols>
  <sheetData>
    <row r="4" spans="2:14" ht="20.25" customHeight="1" x14ac:dyDescent="0.25">
      <c r="B4" s="81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4" ht="15" customHeight="1" x14ac:dyDescent="0.25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2:14" ht="26.25" customHeight="1" x14ac:dyDescent="0.25">
      <c r="B6" s="88" t="s">
        <v>25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2:14" s="41" customFormat="1" ht="75.75" customHeight="1" x14ac:dyDescent="0.2">
      <c r="B7" s="9" t="s">
        <v>8</v>
      </c>
      <c r="C7" s="3"/>
      <c r="D7" s="8" t="s">
        <v>6</v>
      </c>
      <c r="E7" s="43"/>
      <c r="F7" s="8" t="s">
        <v>18</v>
      </c>
      <c r="G7" s="43"/>
      <c r="H7" s="9" t="s">
        <v>2</v>
      </c>
      <c r="I7" s="10"/>
      <c r="J7" s="87" t="s">
        <v>9</v>
      </c>
      <c r="K7" s="10"/>
      <c r="L7" s="9" t="s">
        <v>3</v>
      </c>
      <c r="M7" s="47"/>
      <c r="N7" s="47"/>
    </row>
    <row r="8" spans="2:14" ht="30" x14ac:dyDescent="0.25">
      <c r="B8" s="7" t="s">
        <v>38</v>
      </c>
      <c r="C8" s="2"/>
      <c r="D8" s="16">
        <v>1</v>
      </c>
      <c r="E8" s="43"/>
      <c r="F8" s="24">
        <v>7200</v>
      </c>
      <c r="G8" s="43"/>
      <c r="H8" s="6">
        <v>257120</v>
      </c>
      <c r="I8" s="17"/>
      <c r="J8" s="12" t="s">
        <v>10</v>
      </c>
      <c r="K8" s="20"/>
      <c r="L8" s="84">
        <v>1</v>
      </c>
    </row>
    <row r="9" spans="2:14" ht="15" customHeight="1" x14ac:dyDescent="0.25">
      <c r="B9" s="7" t="s">
        <v>38</v>
      </c>
      <c r="C9" s="2"/>
      <c r="D9" s="16">
        <v>1</v>
      </c>
      <c r="E9" s="43"/>
      <c r="F9" s="24">
        <v>5200</v>
      </c>
      <c r="G9" s="43"/>
      <c r="H9" s="6">
        <v>204097</v>
      </c>
      <c r="I9" s="17"/>
      <c r="J9" s="4" t="s">
        <v>11</v>
      </c>
      <c r="K9" s="17"/>
      <c r="L9" s="84">
        <v>1</v>
      </c>
    </row>
    <row r="10" spans="2:14" s="50" customFormat="1" ht="16.5" customHeight="1" x14ac:dyDescent="0.25">
      <c r="B10" s="19" t="s">
        <v>4</v>
      </c>
      <c r="C10" s="27"/>
      <c r="D10" s="48"/>
      <c r="E10" s="77"/>
      <c r="F10" s="78"/>
      <c r="G10" s="77"/>
      <c r="H10" s="30">
        <f>SUM(H8:H9)</f>
        <v>461217</v>
      </c>
      <c r="I10" s="31"/>
      <c r="J10" s="49"/>
      <c r="K10" s="31"/>
      <c r="L10" s="33"/>
    </row>
    <row r="11" spans="2:14" x14ac:dyDescent="0.25">
      <c r="B11" s="1"/>
    </row>
    <row r="12" spans="2:14" x14ac:dyDescent="0.25">
      <c r="E12" s="45"/>
      <c r="G12" s="45"/>
    </row>
    <row r="16" spans="2:14" x14ac:dyDescent="0.25">
      <c r="D16" s="13"/>
    </row>
    <row r="18" spans="4:4" x14ac:dyDescent="0.25">
      <c r="D18" s="14"/>
    </row>
  </sheetData>
  <mergeCells count="3">
    <mergeCell ref="B4:L4"/>
    <mergeCell ref="B5:L5"/>
    <mergeCell ref="B6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18"/>
  <sheetViews>
    <sheetView tabSelected="1" topLeftCell="B1" workbookViewId="0">
      <selection activeCell="B15" sqref="B15"/>
    </sheetView>
  </sheetViews>
  <sheetFormatPr defaultRowHeight="15" x14ac:dyDescent="0.25"/>
  <cols>
    <col min="2" max="2" width="15.5703125" customWidth="1"/>
    <col min="3" max="3" width="3" customWidth="1"/>
    <col min="4" max="4" width="17.85546875" bestFit="1" customWidth="1"/>
    <col min="5" max="5" width="2.5703125" customWidth="1"/>
    <col min="6" max="6" width="13.85546875" customWidth="1"/>
    <col min="7" max="7" width="3" customWidth="1"/>
    <col min="8" max="8" width="15.5703125" customWidth="1"/>
    <col min="9" max="9" width="2.7109375" customWidth="1"/>
    <col min="10" max="10" width="13.42578125" customWidth="1"/>
    <col min="11" max="11" width="2.5703125" customWidth="1"/>
    <col min="12" max="12" width="16.140625" customWidth="1"/>
    <col min="13" max="13" width="2.85546875" customWidth="1"/>
    <col min="14" max="14" width="9.42578125" customWidth="1"/>
  </cols>
  <sheetData>
    <row r="3" spans="2:15" ht="20.25" x14ac:dyDescent="0.25"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5" x14ac:dyDescent="0.25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5" x14ac:dyDescent="0.25">
      <c r="B5" s="53" t="s">
        <v>26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2:15" s="41" customFormat="1" ht="52.5" x14ac:dyDescent="0.2">
      <c r="B6" s="35" t="s">
        <v>27</v>
      </c>
      <c r="C6" s="36"/>
      <c r="D6" s="35" t="s">
        <v>5</v>
      </c>
      <c r="E6" s="37"/>
      <c r="F6" s="38" t="s">
        <v>6</v>
      </c>
      <c r="G6" s="38"/>
      <c r="H6" s="38" t="s">
        <v>35</v>
      </c>
      <c r="I6" s="39"/>
      <c r="J6" s="38" t="s">
        <v>21</v>
      </c>
      <c r="K6" s="39"/>
      <c r="L6" s="38" t="s">
        <v>2</v>
      </c>
      <c r="M6" s="40"/>
      <c r="N6" s="35" t="s">
        <v>3</v>
      </c>
    </row>
    <row r="7" spans="2:15" ht="30" x14ac:dyDescent="0.25">
      <c r="B7" s="7" t="s">
        <v>29</v>
      </c>
      <c r="C7" s="2"/>
      <c r="D7" s="22" t="s">
        <v>33</v>
      </c>
      <c r="E7" s="22"/>
      <c r="F7" s="43">
        <v>1</v>
      </c>
      <c r="G7" s="43"/>
      <c r="H7" s="24">
        <f>2474+2273</f>
        <v>4747</v>
      </c>
      <c r="I7" s="2"/>
      <c r="J7" s="24">
        <f>2474+2330</f>
        <v>4804</v>
      </c>
      <c r="K7" s="2"/>
      <c r="L7" s="6">
        <v>434328</v>
      </c>
      <c r="M7" s="17"/>
      <c r="N7" s="26">
        <f>+L7/L12</f>
        <v>0.21430791837185825</v>
      </c>
      <c r="O7" s="34"/>
    </row>
    <row r="8" spans="2:15" ht="30" x14ac:dyDescent="0.25">
      <c r="B8" s="7" t="s">
        <v>30</v>
      </c>
      <c r="C8" s="2"/>
      <c r="D8" s="22" t="s">
        <v>33</v>
      </c>
      <c r="E8" s="22"/>
      <c r="F8" s="43">
        <v>1</v>
      </c>
      <c r="G8" s="43"/>
      <c r="H8" s="24">
        <f>2145+2206</f>
        <v>4351</v>
      </c>
      <c r="I8" s="2"/>
      <c r="J8" s="74">
        <f>2145.72+2330</f>
        <v>4475.7199999999993</v>
      </c>
      <c r="K8" s="2"/>
      <c r="L8" s="6">
        <v>781083</v>
      </c>
      <c r="M8" s="17"/>
      <c r="N8" s="26">
        <f>+L8/L12</f>
        <v>0.38540520483516177</v>
      </c>
      <c r="O8" s="34"/>
    </row>
    <row r="9" spans="2:15" ht="30" x14ac:dyDescent="0.25">
      <c r="B9" s="7" t="s">
        <v>28</v>
      </c>
      <c r="C9" s="2"/>
      <c r="D9" s="22" t="s">
        <v>33</v>
      </c>
      <c r="E9" s="22"/>
      <c r="F9" s="43">
        <v>1</v>
      </c>
      <c r="G9" s="43"/>
      <c r="H9" s="24">
        <f>1956+2147</f>
        <v>4103</v>
      </c>
      <c r="I9" s="2"/>
      <c r="J9" s="24">
        <f>1956.72+2330</f>
        <v>4286.72</v>
      </c>
      <c r="K9" s="2"/>
      <c r="L9" s="6">
        <v>697107</v>
      </c>
      <c r="M9" s="17"/>
      <c r="N9" s="26">
        <f>+L9/L12</f>
        <v>0.34396941954571425</v>
      </c>
      <c r="O9" s="34"/>
    </row>
    <row r="10" spans="2:15" ht="30" x14ac:dyDescent="0.25">
      <c r="B10" s="7" t="s">
        <v>31</v>
      </c>
      <c r="C10" s="2"/>
      <c r="D10" s="22" t="s">
        <v>33</v>
      </c>
      <c r="E10" s="22"/>
      <c r="F10" s="43">
        <v>1</v>
      </c>
      <c r="G10" s="43"/>
      <c r="H10" s="24">
        <f>1845+2000</f>
        <v>3845</v>
      </c>
      <c r="I10" s="2"/>
      <c r="J10" s="24">
        <f>1845.6+2330</f>
        <v>4175.6000000000004</v>
      </c>
      <c r="K10" s="2"/>
      <c r="L10" s="6">
        <v>40433</v>
      </c>
      <c r="M10" s="17"/>
      <c r="N10" s="26">
        <f>+L10/L12</f>
        <v>1.9950618112415833E-2</v>
      </c>
      <c r="O10" s="34"/>
    </row>
    <row r="11" spans="2:15" ht="30" x14ac:dyDescent="0.25">
      <c r="B11" s="7" t="s">
        <v>32</v>
      </c>
      <c r="C11" s="2"/>
      <c r="D11" s="22" t="s">
        <v>33</v>
      </c>
      <c r="E11" s="22"/>
      <c r="F11" s="43">
        <v>1</v>
      </c>
      <c r="G11" s="43"/>
      <c r="H11" s="24">
        <f>1785+2000</f>
        <v>3785</v>
      </c>
      <c r="I11" s="2"/>
      <c r="J11" s="24">
        <f>1785.36+2300</f>
        <v>4085.3599999999997</v>
      </c>
      <c r="K11" s="2"/>
      <c r="L11" s="6">
        <v>73703</v>
      </c>
      <c r="M11" s="17"/>
      <c r="N11" s="26">
        <f>+L11/L12</f>
        <v>3.6366839134849858E-2</v>
      </c>
    </row>
    <row r="12" spans="2:15" x14ac:dyDescent="0.25">
      <c r="B12" s="19" t="s">
        <v>4</v>
      </c>
      <c r="C12" s="27"/>
      <c r="D12" s="75"/>
      <c r="E12" s="75"/>
      <c r="F12" s="44"/>
      <c r="G12" s="76"/>
      <c r="H12" s="28"/>
      <c r="I12" s="27"/>
      <c r="J12" s="29"/>
      <c r="K12" s="27"/>
      <c r="L12" s="30">
        <f>SUM(L7:L11)</f>
        <v>2026654</v>
      </c>
      <c r="M12" s="31"/>
      <c r="N12" s="33">
        <f>SUM(N7:N11)</f>
        <v>1</v>
      </c>
      <c r="O12" s="34"/>
    </row>
    <row r="13" spans="2:15" x14ac:dyDescent="0.25">
      <c r="L13" s="13"/>
    </row>
    <row r="14" spans="2:15" x14ac:dyDescent="0.25">
      <c r="B14" t="s">
        <v>22</v>
      </c>
      <c r="D14" s="45"/>
      <c r="E14" s="45"/>
      <c r="F14" s="45"/>
      <c r="G14" s="45"/>
    </row>
    <row r="15" spans="2:15" x14ac:dyDescent="0.25">
      <c r="B15" t="s">
        <v>36</v>
      </c>
      <c r="L15" s="13"/>
    </row>
    <row r="16" spans="2:15" x14ac:dyDescent="0.25">
      <c r="L16" s="66">
        <f>+L12-2026654</f>
        <v>0</v>
      </c>
      <c r="M16" s="66"/>
    </row>
    <row r="17" spans="12:12" x14ac:dyDescent="0.25">
      <c r="L17" s="14"/>
    </row>
    <row r="18" spans="12:12" x14ac:dyDescent="0.25">
      <c r="L18" s="13"/>
    </row>
  </sheetData>
  <mergeCells count="4">
    <mergeCell ref="B3:N3"/>
    <mergeCell ref="B4:N4"/>
    <mergeCell ref="B5:N5"/>
    <mergeCell ref="L16:M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24"/>
  <sheetViews>
    <sheetView workbookViewId="0">
      <selection activeCell="G10" sqref="G10"/>
    </sheetView>
  </sheetViews>
  <sheetFormatPr defaultRowHeight="15" x14ac:dyDescent="0.25"/>
  <cols>
    <col min="2" max="2" width="8.5703125" customWidth="1"/>
    <col min="3" max="3" width="11.28515625" customWidth="1"/>
    <col min="4" max="4" width="2.85546875" customWidth="1"/>
    <col min="5" max="5" width="15.42578125" customWidth="1"/>
    <col min="6" max="6" width="3" customWidth="1"/>
    <col min="7" max="7" width="15.5703125" customWidth="1"/>
    <col min="8" max="8" width="3" customWidth="1"/>
    <col min="9" max="9" width="12.5703125" bestFit="1" customWidth="1"/>
    <col min="10" max="10" width="14.28515625" bestFit="1" customWidth="1"/>
    <col min="11" max="11" width="3.28515625" customWidth="1"/>
    <col min="12" max="12" width="19.28515625" bestFit="1" customWidth="1"/>
    <col min="13" max="13" width="3.28515625" customWidth="1"/>
    <col min="14" max="14" width="7" customWidth="1"/>
    <col min="15" max="15" width="4.28515625" customWidth="1"/>
    <col min="16" max="16" width="4" customWidth="1"/>
  </cols>
  <sheetData>
    <row r="4" spans="2:18" ht="20.25" x14ac:dyDescent="0.25"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2:18" ht="15" customHeight="1" x14ac:dyDescent="0.25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18" ht="26.25" customHeight="1" x14ac:dyDescent="0.25">
      <c r="B6" s="53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2:18" s="41" customFormat="1" ht="33.75" customHeight="1" x14ac:dyDescent="0.2">
      <c r="B7" s="61" t="s">
        <v>8</v>
      </c>
      <c r="C7" s="61"/>
      <c r="D7" s="36"/>
      <c r="E7" s="38" t="s">
        <v>6</v>
      </c>
      <c r="F7" s="43"/>
      <c r="G7" s="38" t="s">
        <v>18</v>
      </c>
      <c r="H7" s="36"/>
      <c r="I7" s="61" t="s">
        <v>2</v>
      </c>
      <c r="J7" s="62"/>
      <c r="K7" s="40"/>
      <c r="L7" s="46" t="s">
        <v>9</v>
      </c>
      <c r="M7" s="40"/>
      <c r="N7" s="63" t="s">
        <v>3</v>
      </c>
      <c r="O7" s="64"/>
      <c r="P7" s="65"/>
      <c r="Q7" s="47"/>
      <c r="R7" s="47"/>
    </row>
    <row r="8" spans="2:18" ht="37.5" customHeight="1" x14ac:dyDescent="0.25">
      <c r="B8" s="57" t="s">
        <v>38</v>
      </c>
      <c r="C8" s="56"/>
      <c r="D8" s="2"/>
      <c r="E8" s="16">
        <v>1</v>
      </c>
      <c r="F8" s="43"/>
      <c r="G8" s="24">
        <v>7300</v>
      </c>
      <c r="H8" s="2"/>
      <c r="I8" s="54">
        <f>64290+132914+32164</f>
        <v>229368</v>
      </c>
      <c r="J8" s="55"/>
      <c r="K8" s="17"/>
      <c r="L8" s="12" t="s">
        <v>34</v>
      </c>
      <c r="M8" s="20"/>
      <c r="N8" s="58">
        <v>1</v>
      </c>
      <c r="O8" s="59"/>
      <c r="P8" s="60"/>
    </row>
    <row r="9" spans="2:18" ht="15" customHeight="1" x14ac:dyDescent="0.25">
      <c r="B9" s="57" t="s">
        <v>38</v>
      </c>
      <c r="C9" s="56"/>
      <c r="D9" s="2"/>
      <c r="E9" s="16">
        <v>1</v>
      </c>
      <c r="F9" s="43"/>
      <c r="G9" s="24">
        <v>6000</v>
      </c>
      <c r="H9" s="2"/>
      <c r="I9" s="54">
        <v>223507</v>
      </c>
      <c r="J9" s="55"/>
      <c r="K9" s="17"/>
      <c r="L9" s="4" t="s">
        <v>11</v>
      </c>
      <c r="M9" s="17"/>
      <c r="N9" s="58">
        <v>1</v>
      </c>
      <c r="O9" s="59"/>
      <c r="P9" s="60"/>
    </row>
    <row r="10" spans="2:18" s="50" customFormat="1" x14ac:dyDescent="0.25">
      <c r="B10" s="67" t="s">
        <v>4</v>
      </c>
      <c r="C10" s="68"/>
      <c r="D10" s="27"/>
      <c r="E10" s="48"/>
      <c r="F10" s="43"/>
      <c r="G10" s="24"/>
      <c r="H10" s="27"/>
      <c r="I10" s="69">
        <f>SUM(I8:J9)</f>
        <v>452875</v>
      </c>
      <c r="J10" s="70"/>
      <c r="K10" s="31"/>
      <c r="L10" s="49"/>
      <c r="M10" s="31"/>
      <c r="N10" s="71"/>
      <c r="O10" s="72"/>
      <c r="P10" s="73"/>
    </row>
    <row r="12" spans="2:18" x14ac:dyDescent="0.25">
      <c r="F12" s="45"/>
    </row>
    <row r="14" spans="2:18" x14ac:dyDescent="0.25">
      <c r="E14" s="13"/>
    </row>
    <row r="16" spans="2:18" x14ac:dyDescent="0.25">
      <c r="E16" s="14"/>
    </row>
    <row r="17" spans="9:9" x14ac:dyDescent="0.25">
      <c r="I17" s="15"/>
    </row>
    <row r="18" spans="9:9" x14ac:dyDescent="0.25">
      <c r="I18" s="15"/>
    </row>
    <row r="19" spans="9:9" x14ac:dyDescent="0.25">
      <c r="I19" s="15"/>
    </row>
    <row r="20" spans="9:9" x14ac:dyDescent="0.25">
      <c r="I20" s="15"/>
    </row>
    <row r="21" spans="9:9" x14ac:dyDescent="0.25">
      <c r="I21" s="15"/>
    </row>
    <row r="22" spans="9:9" x14ac:dyDescent="0.25">
      <c r="I22" s="15"/>
    </row>
    <row r="23" spans="9:9" x14ac:dyDescent="0.25">
      <c r="I23" s="15"/>
    </row>
    <row r="24" spans="9:9" x14ac:dyDescent="0.25">
      <c r="I24" s="15"/>
    </row>
  </sheetData>
  <mergeCells count="15">
    <mergeCell ref="B4:P4"/>
    <mergeCell ref="B5:P5"/>
    <mergeCell ref="B6:P6"/>
    <mergeCell ref="B7:C7"/>
    <mergeCell ref="I7:J7"/>
    <mergeCell ref="N7:P7"/>
    <mergeCell ref="B10:C10"/>
    <mergeCell ref="I10:J10"/>
    <mergeCell ref="N10:P10"/>
    <mergeCell ref="B8:C8"/>
    <mergeCell ref="I8:J8"/>
    <mergeCell ref="N8:P8"/>
    <mergeCell ref="B9:C9"/>
    <mergeCell ref="I9:J9"/>
    <mergeCell ref="N9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2020 COMPARTO PER CAT</vt:lpstr>
      <vt:lpstr>2020 DIRIGENZA</vt:lpstr>
      <vt:lpstr>2021 COMPARTO PER CAT</vt:lpstr>
      <vt:lpstr>2021 DIRIGENZA </vt:lpstr>
      <vt:lpstr>2022 COMPARTO PER AREAEX  CAT </vt:lpstr>
      <vt:lpstr>2022 DIRIGENZA 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Balzano</dc:creator>
  <cp:lastModifiedBy>Magda Balzano</cp:lastModifiedBy>
  <cp:revision/>
  <dcterms:created xsi:type="dcterms:W3CDTF">2024-04-29T14:00:08Z</dcterms:created>
  <dcterms:modified xsi:type="dcterms:W3CDTF">2024-05-02T07:45:29Z</dcterms:modified>
</cp:coreProperties>
</file>